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Бузул\БСЭК-2023\"/>
    </mc:Choice>
  </mc:AlternateContent>
  <bookViews>
    <workbookView xWindow="0" yWindow="0" windowWidth="24000" windowHeight="9330"/>
  </bookViews>
  <sheets>
    <sheet name="Лист2 (2)" sheetId="2" r:id="rId1"/>
  </sheets>
  <externalReferences>
    <externalReference r:id="rId2"/>
    <externalReference r:id="rId3"/>
    <externalReference r:id="rId4"/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2" l="1"/>
  <c r="I56" i="2" l="1"/>
  <c r="I35" i="2" l="1"/>
  <c r="I28" i="2" s="1"/>
  <c r="I25" i="2" s="1"/>
  <c r="I17" i="2" s="1"/>
  <c r="H22" i="2"/>
  <c r="I66" i="2"/>
  <c r="I61" i="2"/>
  <c r="I53" i="2"/>
  <c r="I18" i="2"/>
  <c r="F18" i="2" l="1"/>
  <c r="G17" i="2" l="1"/>
  <c r="F17" i="2"/>
  <c r="F16" i="2" s="1"/>
  <c r="E17" i="2"/>
  <c r="D17" i="2"/>
  <c r="G53" i="2" l="1"/>
  <c r="G38" i="2" l="1"/>
  <c r="G28" i="2"/>
  <c r="G25" i="2" s="1"/>
  <c r="G18" i="2"/>
  <c r="G16" i="2" l="1"/>
  <c r="H16" i="2" l="1"/>
  <c r="H18" i="2"/>
  <c r="H28" i="2"/>
  <c r="H25" i="2" s="1"/>
  <c r="G61" i="2"/>
  <c r="H61" i="2"/>
  <c r="E61" i="2"/>
  <c r="G66" i="2"/>
  <c r="E66" i="2"/>
  <c r="H17" i="2" l="1"/>
  <c r="E38" i="2"/>
  <c r="E25" i="2"/>
  <c r="E18" i="2"/>
  <c r="H66" i="2" l="1"/>
  <c r="F66" i="2"/>
  <c r="F61" i="2"/>
  <c r="D66" i="2" l="1"/>
  <c r="D65" i="2"/>
  <c r="D61" i="2"/>
  <c r="D60" i="2"/>
  <c r="D56" i="2"/>
  <c r="D46" i="2"/>
  <c r="D44" i="2"/>
  <c r="D42" i="2"/>
  <c r="D41" i="2"/>
  <c r="D35" i="2"/>
  <c r="D33" i="2"/>
  <c r="D32" i="2"/>
  <c r="D30" i="2"/>
  <c r="D31" i="2"/>
  <c r="D29" i="2"/>
  <c r="F56" i="2" l="1"/>
  <c r="D23" i="2"/>
  <c r="D21" i="2"/>
  <c r="D20" i="2"/>
  <c r="D19" i="2"/>
  <c r="F22" i="2" l="1"/>
  <c r="F53" i="2" s="1"/>
  <c r="E22" i="2" l="1"/>
  <c r="E53" i="2" s="1"/>
  <c r="D22" i="2"/>
  <c r="D53" i="2" s="1"/>
  <c r="E28" i="2" l="1"/>
  <c r="E16" i="2" s="1"/>
  <c r="H53" i="2"/>
  <c r="F28" i="2" l="1"/>
  <c r="F25" i="2" s="1"/>
  <c r="D28" i="2"/>
  <c r="D25" i="2" s="1"/>
  <c r="D18" i="2" l="1"/>
  <c r="J70" i="2"/>
  <c r="J69" i="2"/>
  <c r="J65" i="2"/>
  <c r="J63" i="2"/>
  <c r="J60" i="2"/>
  <c r="J59" i="2" s="1"/>
  <c r="J51" i="2"/>
  <c r="D38" i="2"/>
  <c r="J42" i="2"/>
  <c r="J28" i="2"/>
  <c r="J25" i="2" s="1"/>
  <c r="J23" i="2"/>
  <c r="J21" i="2"/>
  <c r="J20" i="2"/>
  <c r="J16" i="2"/>
  <c r="D16" i="2" l="1"/>
  <c r="J62" i="2"/>
  <c r="J18" i="2"/>
  <c r="J17" i="2" s="1"/>
  <c r="J64" i="2"/>
  <c r="J53" i="2"/>
  <c r="F38" i="2"/>
  <c r="J67" i="2" l="1"/>
  <c r="J66" i="2" s="1"/>
  <c r="J41" i="2"/>
</calcChain>
</file>

<file path=xl/sharedStrings.xml><?xml version="1.0" encoding="utf-8"?>
<sst xmlns="http://schemas.openxmlformats.org/spreadsheetml/2006/main" count="254" uniqueCount="140">
  <si>
    <t>к приказу Федеральной службы по тарифам</t>
  </si>
  <si>
    <t>от 24 октября 2014 г. № 1831-э</t>
  </si>
  <si>
    <t>ИНН:</t>
  </si>
  <si>
    <t>КПП:</t>
  </si>
  <si>
    <t>№ п/п</t>
  </si>
  <si>
    <t>Показатель</t>
  </si>
  <si>
    <t>Ед. изм.</t>
  </si>
  <si>
    <t>план *</t>
  </si>
  <si>
    <t>факт **</t>
  </si>
  <si>
    <t>I</t>
  </si>
  <si>
    <t>Структура затрат</t>
  </si>
  <si>
    <t>х</t>
  </si>
  <si>
    <t>1</t>
  </si>
  <si>
    <t>Необходимая валовая выручка на содержание</t>
  </si>
  <si>
    <t>тыс. руб.</t>
  </si>
  <si>
    <t>1.1</t>
  </si>
  <si>
    <t>1.1.1</t>
  </si>
  <si>
    <t>Материальные расходы, всего</t>
  </si>
  <si>
    <t>1.1.1.1</t>
  </si>
  <si>
    <t>в том числе на сырье, материалы, запасные части, инструмент, топливо</t>
  </si>
  <si>
    <t>1.1.1.2</t>
  </si>
  <si>
    <t>на ремонт</t>
  </si>
  <si>
    <t>1.1.1.3</t>
  </si>
  <si>
    <t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</si>
  <si>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1.1.1.3.1</t>
  </si>
  <si>
    <t>в том числе на ремонт</t>
  </si>
  <si>
    <t>-</t>
  </si>
  <si>
    <t>1.1.2</t>
  </si>
  <si>
    <t>1.1.2.1</t>
  </si>
  <si>
    <t>1.1.3</t>
  </si>
  <si>
    <t>1.1.4</t>
  </si>
  <si>
    <t>Плата за аренду имущества</t>
  </si>
  <si>
    <t>услуги связи</t>
  </si>
  <si>
    <t>расходы на страхование</t>
  </si>
  <si>
    <t>1.2</t>
  </si>
  <si>
    <t>1.2.1</t>
  </si>
  <si>
    <t>1.2.2</t>
  </si>
  <si>
    <t>1.3</t>
  </si>
  <si>
    <t>Расходы на оплату технологического присоединения к сетям смежной сетевой организации</t>
  </si>
  <si>
    <t>Справочно: "Количество льготных технологических присоединений"</t>
  </si>
  <si>
    <t>ед.</t>
  </si>
  <si>
    <t>Средства, подлежащие дополнительному учету по результатам вступивших в законную силу решений суда, решений ФСТ России, принятых по итогам рассмотрения разногласий или досудебного урегулирования споров, решения ФСТ России об отмене решения регулирующего органа, принятого им с превышением полномочий (предписания)</t>
  </si>
  <si>
    <t>II</t>
  </si>
  <si>
    <t>Справочно: расходы на ремонт, всего (пункт 1.1.1.2 + пункт 1.1.2.1 + пункт 1.1.3.1)</t>
  </si>
  <si>
    <t>III</t>
  </si>
  <si>
    <t>Необходимая валовая выручка на оплату технологического расхода (потерь) электроэнергии</t>
  </si>
  <si>
    <t>Справочно:
Объем технологических потерь</t>
  </si>
  <si>
    <t>МВт∙ч</t>
  </si>
  <si>
    <t>Справочно:
Цена покупки электрической энергии сетевой организацией в целях компенсации технологического расхода электрической энергии</t>
  </si>
  <si>
    <t>IV</t>
  </si>
  <si>
    <t>Натуральные (количественные) показатели, используемые при определении структуры и объемов затрат на оказание услуг по передаче электрической энергии сетевыми организациями</t>
  </si>
  <si>
    <t>общее количество точек подключения на конец года</t>
  </si>
  <si>
    <t>шт.</t>
  </si>
  <si>
    <t>2</t>
  </si>
  <si>
    <t>Трансформаторная мощность подстанций, всего</t>
  </si>
  <si>
    <t>МВа</t>
  </si>
  <si>
    <t>2.1</t>
  </si>
  <si>
    <t>в том числе трансформаторная мощность подстанций на СН2 уровне напряжения</t>
  </si>
  <si>
    <t>3</t>
  </si>
  <si>
    <t>у.е.</t>
  </si>
  <si>
    <t>3.1</t>
  </si>
  <si>
    <t>в том числе количество условных единиц по линиям электропередач на СН2 уровне напряжения</t>
  </si>
  <si>
    <t>3.2</t>
  </si>
  <si>
    <t>в том числе количество условных единиц по линиям электропередач на НН уровне напряжения</t>
  </si>
  <si>
    <t>4</t>
  </si>
  <si>
    <t>4.1</t>
  </si>
  <si>
    <t>5</t>
  </si>
  <si>
    <t>км</t>
  </si>
  <si>
    <t>5.1</t>
  </si>
  <si>
    <t>в том числе длина линий электропередач на СН2 уровне напряжения</t>
  </si>
  <si>
    <t>5.2</t>
  </si>
  <si>
    <t>в том числе длина линий электропередач на НН уровне напряжения</t>
  </si>
  <si>
    <t>6</t>
  </si>
  <si>
    <t>Доля кабельных линий электропередач</t>
  </si>
  <si>
    <t>%</t>
  </si>
  <si>
    <t>7</t>
  </si>
  <si>
    <t>Ввод в эксплуатацию новых объектов электросетевого комплекса на конец года</t>
  </si>
  <si>
    <t>7.1</t>
  </si>
  <si>
    <t>в том числе за счет платы за технологическое присоединение</t>
  </si>
  <si>
    <t>8</t>
  </si>
  <si>
    <t>норматив технологического расхода (потерь) электрической энергии, установленный Минэнерго России *****</t>
  </si>
  <si>
    <t>Приложение 2</t>
  </si>
  <si>
    <t>Форма раскрытия информации о структуре и объемах затрат на оказание услуг по передаче электрической энергии сетевыми организациями, методом долгосрочной индексации необходимой валовой выручки регулирование деятельности которых осуществляется методом долгосрочной индексации необходимой валовой выручки</t>
  </si>
  <si>
    <t>Примечание</t>
  </si>
  <si>
    <t>Подконтрольные расходы, всего</t>
  </si>
  <si>
    <t>Фонд оплаты труда</t>
  </si>
  <si>
    <t>Прочие подконтрольные расходы (с расшифровкой)</t>
  </si>
  <si>
    <t>в т. ч. внереализационные расходы</t>
  </si>
  <si>
    <t>1.1.3.1</t>
  </si>
  <si>
    <t>в том числе прибыль на социальное развитие (включая социальные выплаты)</t>
  </si>
  <si>
    <t>1.1.3.2</t>
  </si>
  <si>
    <t>в том числе транспортные услуги</t>
  </si>
  <si>
    <t>1.1.3.3</t>
  </si>
  <si>
    <t>в том числе прочие расходы (с расшифровкой)****</t>
  </si>
  <si>
    <t>Расходы на обслуживание операционных заемных средств в составе подконтрольных расходов</t>
  </si>
  <si>
    <t>1.1.5</t>
  </si>
  <si>
    <t>Расходы из прибыли в составе подконтрольных расходов</t>
  </si>
  <si>
    <t>Неподконтрольные расходы, включенные в НВВ, всего</t>
  </si>
  <si>
    <t>Оплата услуг ОАО "ФСК ЕЭС"</t>
  </si>
  <si>
    <t>1.2.3</t>
  </si>
  <si>
    <t>1.2.4</t>
  </si>
  <si>
    <t>отчисления на социальные нужды</t>
  </si>
  <si>
    <t>1.2.5</t>
  </si>
  <si>
    <t>расходы на возврат и обслуживание долгосрочных заемных средств, направляемых на финансирование капитальных вложений</t>
  </si>
  <si>
    <t>1.2.6</t>
  </si>
  <si>
    <t>амортизация</t>
  </si>
  <si>
    <t>1.2.7</t>
  </si>
  <si>
    <t>прибыль на капитальные вложения</t>
  </si>
  <si>
    <t>1.2.8</t>
  </si>
  <si>
    <t>налог на прибыль</t>
  </si>
  <si>
    <t>1.2.9</t>
  </si>
  <si>
    <t>прочие налоги</t>
  </si>
  <si>
    <t>1.2.10</t>
  </si>
  <si>
    <t>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</t>
  </si>
  <si>
    <t>1.2.10.1</t>
  </si>
  <si>
    <t>1.2.11</t>
  </si>
  <si>
    <t>1.2.12</t>
  </si>
  <si>
    <t>прочие неподконтрольные расходы (с расшифровкой)</t>
  </si>
  <si>
    <t>недополученный по независящим причинам доход (+)/избыток средств, полученный в предыдущем периоде регулирования (-)</t>
  </si>
  <si>
    <t>Количество условных единиц по линиям электропередач, всего</t>
  </si>
  <si>
    <t>Количество условных единиц по подстанциям, всего</t>
  </si>
  <si>
    <t>в том числе количество условных единиц по подстанциям на СН2 уровне напряжения</t>
  </si>
  <si>
    <t>Длина линий электропередач, всего</t>
  </si>
  <si>
    <t>1.1.3.3.1</t>
  </si>
  <si>
    <t>1.1.3.3.2</t>
  </si>
  <si>
    <t>1.1.3.3.3</t>
  </si>
  <si>
    <t>1.1.3.3.4</t>
  </si>
  <si>
    <t>1.1.3.3.5</t>
  </si>
  <si>
    <t>расходы на охрану и пожарную безопасность</t>
  </si>
  <si>
    <t>расходы на информационные услуги</t>
  </si>
  <si>
    <t>расходы на обеспечение нормальных условий труда  и мер по технике безопасности</t>
  </si>
  <si>
    <t>1.1.3.3.6</t>
  </si>
  <si>
    <t>расходы на подготовку кадров</t>
  </si>
  <si>
    <t>1.1.3.3.7</t>
  </si>
  <si>
    <t>другие прочие расходы</t>
  </si>
  <si>
    <r>
      <t xml:space="preserve">Наименование организации: </t>
    </r>
    <r>
      <rPr>
        <u/>
        <sz val="11"/>
        <rFont val="Times New Roman"/>
        <family val="1"/>
        <charset val="204"/>
      </rPr>
      <t>ООО "БСЭК"</t>
    </r>
  </si>
  <si>
    <t>5625022060</t>
  </si>
  <si>
    <t>562501001</t>
  </si>
  <si>
    <r>
      <t>Долгосрочный период регулирования:</t>
    </r>
    <r>
      <rPr>
        <u/>
        <sz val="11"/>
        <rFont val="Times New Roman"/>
        <family val="1"/>
        <charset val="204"/>
      </rPr>
      <t xml:space="preserve"> 2019</t>
    </r>
    <r>
      <rPr>
        <sz val="11"/>
        <rFont val="Times New Roman"/>
        <family val="1"/>
        <charset val="204"/>
      </rPr>
      <t xml:space="preserve"> - </t>
    </r>
    <r>
      <rPr>
        <u/>
        <sz val="11"/>
        <rFont val="Times New Roman"/>
        <family val="1"/>
        <charset val="204"/>
      </rPr>
      <t>2021</t>
    </r>
    <r>
      <rPr>
        <sz val="11"/>
        <rFont val="Times New Roman"/>
        <family val="1"/>
        <charset val="204"/>
      </rPr>
      <t xml:space="preserve"> гг.</t>
    </r>
  </si>
  <si>
    <t>8656,58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</si>
</sst>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.5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Arial Cyr"/>
      <charset val="204"/>
    </font>
    <font>
      <u/>
      <sz val="1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"/>
      <color rgb="FFFF0000"/>
      <name val="Times New Roman"/>
      <family val="1"/>
      <charset val="204"/>
    </font>
    <font>
      <sz val="9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" fontId="10" fillId="3" borderId="0" applyFont="0" applyBorder="0">
      <alignment horizontal="right"/>
    </xf>
  </cellStyleXfs>
  <cellXfs count="38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2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0" fillId="0" borderId="3" xfId="0" applyBorder="1"/>
    <xf numFmtId="2" fontId="3" fillId="0" borderId="3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0" fillId="0" borderId="3" xfId="0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8" fillId="0" borderId="3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/>
    </xf>
    <xf numFmtId="2" fontId="9" fillId="0" borderId="3" xfId="0" applyNumberFormat="1" applyFont="1" applyFill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9" fillId="2" borderId="3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0" fillId="0" borderId="0" xfId="0" applyNumberFormat="1"/>
    <xf numFmtId="0" fontId="1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ормула_НВВ - сети долгосрочный (15.07) - передано на оформление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17\Obmen\&#1040;&#1085;&#1072;&#1089;&#1090;&#1072;&#1089;&#1080;&#1103;\&#1054;&#1088;&#1077;&#1085;&#1073;&#1091;&#1088;&#1075;&#1101;&#1083;&#1077;&#1082;&#1090;&#1088;&#1086;&#1089;&#1077;&#1090;&#1100;\&#1054;&#1069;&#1057;%20&#1082;%20&#1088;&#1077;&#1075;&#1091;&#1083;&#1080;&#1088;\78%20KOTEL.CALC.NVV.NET.%20-&#1085;&#1086;&#1074;&#1099;&#108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3;&#1072;&#1083;&#1080;&#1085;&#1072;/Desktop/&#1041;&#1057;&#1069;&#1050;%20_%202019-2021/&#1041;&#1057;&#1069;&#1050;%20KOTEL.CALC.NVV.NET.-2019-2021%20-%20&#1091;&#1090;&#1074;.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17\Obmen\&#1040;&#1085;&#1072;&#1089;&#1090;&#1072;&#1089;&#1080;&#1103;\&#1054;&#1088;&#1077;&#1085;&#1073;&#1091;&#1088;&#1075;&#1101;&#1083;&#1077;&#1082;&#1090;&#1088;&#1086;&#1089;&#1077;&#1090;&#1100;\&#1040;&#1088;&#1077;&#1085;&#1076;&#1072;%202015%20&#1075;.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077;%202%20&#1079;&#1072;%202021%20&#1089;%20&#1082;&#1086;&#1084;&#1084;&#1077;&#1085;&#1090;&#1072;&#1088;&#1080;&#1077;&#10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исок листов"/>
      <sheetName val="НВВ Затраты+"/>
      <sheetName val="Расчёт расходов долгосрочный"/>
      <sheetName val="Расчёт расходов RAB"/>
      <sheetName val="Расчёт НВВ по RAB"/>
      <sheetName val="Свод"/>
      <sheetName val="П1.16"/>
      <sheetName val="П1.17"/>
      <sheetName val="П1.17.1"/>
      <sheetName val="Р.2.1"/>
      <sheetName val="Р.2.2"/>
      <sheetName val="НВВ по уровням"/>
      <sheetName val="Проверка"/>
      <sheetName val="modProv"/>
      <sheetName val="TEHSHEET"/>
      <sheetName val="REESTR_ORG"/>
      <sheetName val="REESTR"/>
      <sheetName val="tech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2">
          <cell r="G32">
            <v>2734.16</v>
          </cell>
          <cell r="J32">
            <v>3093.9068449124024</v>
          </cell>
        </row>
        <row r="33">
          <cell r="J33">
            <v>8099.3110412670476</v>
          </cell>
        </row>
        <row r="35">
          <cell r="J35">
            <v>16472.709325953369</v>
          </cell>
        </row>
        <row r="36">
          <cell r="J36">
            <v>2730.378435081011</v>
          </cell>
        </row>
        <row r="53">
          <cell r="J53">
            <v>223.62</v>
          </cell>
        </row>
        <row r="70">
          <cell r="J70">
            <v>149.82</v>
          </cell>
        </row>
        <row r="78">
          <cell r="J78">
            <v>2429.7933123801145</v>
          </cell>
        </row>
        <row r="94">
          <cell r="J94">
            <v>38072.251959593945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исок листов"/>
      <sheetName val="НВВ Затраты+"/>
      <sheetName val="Расчёт расходов долгосрочный"/>
      <sheetName val="Расчёт расходов RAB"/>
      <sheetName val="Расчёт НВВ по RAB"/>
      <sheetName val="Свод"/>
      <sheetName val="П1.16"/>
      <sheetName val="П1.17"/>
      <sheetName val="П1.17.1"/>
      <sheetName val="Р.2.1"/>
      <sheetName val="Р.2.2"/>
      <sheetName val="НВВ по уровням"/>
      <sheetName val="Проверка"/>
      <sheetName val="modProv"/>
      <sheetName val="TEHSHEET"/>
      <sheetName val="REESTR_ORG"/>
      <sheetName val="REESTR"/>
      <sheetName val="tech"/>
    </sheetNames>
    <sheetDataSet>
      <sheetData sheetId="0"/>
      <sheetData sheetId="1"/>
      <sheetData sheetId="2"/>
      <sheetData sheetId="3"/>
      <sheetData sheetId="4">
        <row r="29">
          <cell r="G29">
            <v>939.96</v>
          </cell>
        </row>
        <row r="32">
          <cell r="G32">
            <v>4811.45</v>
          </cell>
        </row>
        <row r="33">
          <cell r="G33">
            <v>10591.436207439408</v>
          </cell>
        </row>
        <row r="35">
          <cell r="G35">
            <v>5919.4670432617158</v>
          </cell>
        </row>
        <row r="37">
          <cell r="G37">
            <v>29.18</v>
          </cell>
        </row>
        <row r="38">
          <cell r="G38">
            <v>25</v>
          </cell>
        </row>
        <row r="41">
          <cell r="G41">
            <v>240.96</v>
          </cell>
        </row>
        <row r="46">
          <cell r="G46">
            <v>338.67</v>
          </cell>
        </row>
        <row r="48">
          <cell r="G48">
            <v>83.77</v>
          </cell>
        </row>
        <row r="52">
          <cell r="G52">
            <v>28</v>
          </cell>
        </row>
        <row r="72">
          <cell r="G72">
            <v>554.67999999999995</v>
          </cell>
        </row>
        <row r="78">
          <cell r="G78">
            <v>3177.42</v>
          </cell>
        </row>
        <row r="80">
          <cell r="G80">
            <v>472.2</v>
          </cell>
        </row>
        <row r="82">
          <cell r="G82">
            <v>1213.3388320168031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1 (2)"/>
      <sheetName val="P2.1"/>
      <sheetName val="P2.2"/>
      <sheetName val="перечень ТП и линий "/>
      <sheetName val="перечень ТП и линий  (2)"/>
    </sheetNames>
    <sheetDataSet>
      <sheetData sheetId="0"/>
      <sheetData sheetId="1"/>
      <sheetData sheetId="2"/>
      <sheetData sheetId="3"/>
      <sheetData sheetId="4"/>
      <sheetData sheetId="5">
        <row r="53">
          <cell r="D53">
            <v>12968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1">
          <cell r="O11">
            <v>205.82</v>
          </cell>
          <cell r="T11">
            <v>90.46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tabSelected="1" topLeftCell="A67" workbookViewId="0">
      <selection activeCell="N24" sqref="N24"/>
    </sheetView>
  </sheetViews>
  <sheetFormatPr defaultRowHeight="12.75" x14ac:dyDescent="0.2"/>
  <cols>
    <col min="2" max="2" width="47" style="2" customWidth="1"/>
    <col min="4" max="4" width="10.5703125" bestFit="1" customWidth="1"/>
    <col min="5" max="5" width="9.42578125" customWidth="1"/>
    <col min="6" max="7" width="11.42578125" customWidth="1"/>
    <col min="8" max="9" width="10.7109375" customWidth="1"/>
    <col min="10" max="11" width="9.5703125" hidden="1" customWidth="1"/>
    <col min="12" max="12" width="19" customWidth="1"/>
  </cols>
  <sheetData>
    <row r="1" spans="1:12" x14ac:dyDescent="0.2">
      <c r="H1" s="3" t="s">
        <v>81</v>
      </c>
      <c r="I1" s="3"/>
      <c r="J1" s="4"/>
      <c r="K1" s="4"/>
      <c r="L1" s="4"/>
    </row>
    <row r="2" spans="1:12" x14ac:dyDescent="0.2">
      <c r="H2" s="3" t="s">
        <v>0</v>
      </c>
      <c r="I2" s="3"/>
      <c r="J2" s="4"/>
      <c r="K2" s="4"/>
      <c r="L2" s="4"/>
    </row>
    <row r="3" spans="1:12" x14ac:dyDescent="0.2">
      <c r="H3" s="3" t="s">
        <v>1</v>
      </c>
      <c r="I3" s="3"/>
      <c r="J3" s="4"/>
      <c r="K3" s="4"/>
      <c r="L3" s="4"/>
    </row>
    <row r="6" spans="1:12" ht="40.5" customHeight="1" x14ac:dyDescent="0.2">
      <c r="B6" s="30" t="s">
        <v>82</v>
      </c>
      <c r="C6" s="30"/>
      <c r="D6" s="30"/>
      <c r="E6" s="30"/>
      <c r="F6" s="30"/>
      <c r="G6" s="30"/>
      <c r="H6" s="30"/>
      <c r="I6" s="30"/>
      <c r="J6" s="30"/>
      <c r="K6" s="30"/>
    </row>
    <row r="8" spans="1:12" ht="15" x14ac:dyDescent="0.25">
      <c r="A8" s="31" t="s">
        <v>135</v>
      </c>
      <c r="B8" s="31"/>
    </row>
    <row r="9" spans="1:12" ht="15" x14ac:dyDescent="0.25">
      <c r="A9" s="1" t="s">
        <v>2</v>
      </c>
      <c r="B9" s="5" t="s">
        <v>136</v>
      </c>
    </row>
    <row r="10" spans="1:12" ht="15" x14ac:dyDescent="0.25">
      <c r="A10" s="1" t="s">
        <v>3</v>
      </c>
      <c r="B10" s="6" t="s">
        <v>137</v>
      </c>
    </row>
    <row r="11" spans="1:12" ht="15" x14ac:dyDescent="0.25">
      <c r="A11" s="32" t="s">
        <v>138</v>
      </c>
      <c r="B11" s="32"/>
    </row>
    <row r="13" spans="1:12" ht="13.5" customHeight="1" x14ac:dyDescent="0.2">
      <c r="A13" s="33" t="s">
        <v>4</v>
      </c>
      <c r="B13" s="34" t="s">
        <v>5</v>
      </c>
      <c r="C13" s="35" t="s">
        <v>6</v>
      </c>
      <c r="D13" s="36">
        <v>2019</v>
      </c>
      <c r="E13" s="36"/>
      <c r="F13" s="36">
        <v>2020</v>
      </c>
      <c r="G13" s="36"/>
      <c r="H13" s="36">
        <v>2021</v>
      </c>
      <c r="I13" s="36"/>
      <c r="J13" s="36">
        <v>2019</v>
      </c>
      <c r="K13" s="36"/>
      <c r="L13" s="29" t="s">
        <v>83</v>
      </c>
    </row>
    <row r="14" spans="1:12" ht="13.5" x14ac:dyDescent="0.2">
      <c r="A14" s="33"/>
      <c r="B14" s="34"/>
      <c r="C14" s="35"/>
      <c r="D14" s="7" t="s">
        <v>7</v>
      </c>
      <c r="E14" s="7" t="s">
        <v>8</v>
      </c>
      <c r="F14" s="7" t="s">
        <v>7</v>
      </c>
      <c r="G14" s="7" t="s">
        <v>8</v>
      </c>
      <c r="H14" s="7" t="s">
        <v>7</v>
      </c>
      <c r="I14" s="7" t="s">
        <v>8</v>
      </c>
      <c r="J14" s="7" t="s">
        <v>7</v>
      </c>
      <c r="K14" s="7" t="s">
        <v>8</v>
      </c>
      <c r="L14" s="29"/>
    </row>
    <row r="15" spans="1:12" ht="13.5" customHeight="1" x14ac:dyDescent="0.2">
      <c r="A15" s="8" t="s">
        <v>9</v>
      </c>
      <c r="B15" s="9" t="s">
        <v>10</v>
      </c>
      <c r="C15" s="7" t="s">
        <v>11</v>
      </c>
      <c r="D15" s="7" t="s">
        <v>11</v>
      </c>
      <c r="E15" s="7" t="s">
        <v>11</v>
      </c>
      <c r="F15" s="7" t="s">
        <v>11</v>
      </c>
      <c r="G15" s="7"/>
      <c r="H15" s="7" t="s">
        <v>11</v>
      </c>
      <c r="I15" s="7"/>
      <c r="J15" s="7" t="s">
        <v>11</v>
      </c>
      <c r="K15" s="7"/>
      <c r="L15" s="10"/>
    </row>
    <row r="16" spans="1:12" ht="13.5" customHeight="1" x14ac:dyDescent="0.2">
      <c r="A16" s="8" t="s">
        <v>12</v>
      </c>
      <c r="B16" s="9" t="s">
        <v>13</v>
      </c>
      <c r="C16" s="7" t="s">
        <v>14</v>
      </c>
      <c r="D16" s="11">
        <f>D17+D38+D52</f>
        <v>30404.302082717928</v>
      </c>
      <c r="E16" s="11">
        <f>E17+E38+E52</f>
        <v>30318.059999999998</v>
      </c>
      <c r="F16" s="11">
        <f>F17+F38+F52</f>
        <v>55764.439999999995</v>
      </c>
      <c r="G16" s="11">
        <f>G17+G38+G52</f>
        <v>59631.869999999995</v>
      </c>
      <c r="H16" s="11">
        <f>H17+H38+H52</f>
        <v>46854.557697944489</v>
      </c>
      <c r="I16" s="11">
        <f>I17+I38+I52+I48</f>
        <v>57311.509999999995</v>
      </c>
      <c r="J16" s="11">
        <f>'[1]Расчёт расходов долгосрочный'!$J$94</f>
        <v>38072.251959593945</v>
      </c>
      <c r="K16" s="11"/>
      <c r="L16" s="10"/>
    </row>
    <row r="17" spans="1:15" ht="13.5" customHeight="1" x14ac:dyDescent="0.2">
      <c r="A17" s="8" t="s">
        <v>15</v>
      </c>
      <c r="B17" s="9" t="s">
        <v>84</v>
      </c>
      <c r="C17" s="7" t="s">
        <v>14</v>
      </c>
      <c r="D17" s="11">
        <f>D18+D23+D25</f>
        <v>24986.663250701124</v>
      </c>
      <c r="E17" s="27">
        <f>E18+E23+E25</f>
        <v>22731.129999999997</v>
      </c>
      <c r="F17" s="11">
        <f>F18+F23+F25</f>
        <v>39206</v>
      </c>
      <c r="G17" s="11">
        <f>G18+G23+G25</f>
        <v>49350.1</v>
      </c>
      <c r="H17" s="11">
        <f>H18+H23+H25+H37</f>
        <v>39805.067697944491</v>
      </c>
      <c r="I17" s="11">
        <f>I18+I23+I25</f>
        <v>41755.229999999996</v>
      </c>
      <c r="J17" s="11">
        <f>J18+J23+J25</f>
        <v>30619.92564721383</v>
      </c>
      <c r="K17" s="11"/>
      <c r="L17" s="10"/>
      <c r="M17" s="12"/>
    </row>
    <row r="18" spans="1:15" ht="13.5" customHeight="1" x14ac:dyDescent="0.2">
      <c r="A18" s="8" t="s">
        <v>16</v>
      </c>
      <c r="B18" s="9" t="s">
        <v>17</v>
      </c>
      <c r="C18" s="7" t="s">
        <v>14</v>
      </c>
      <c r="D18" s="11">
        <f>D20+D21+D19</f>
        <v>11670.877043261717</v>
      </c>
      <c r="E18" s="11">
        <f>E20+E21+E19</f>
        <v>10981.17</v>
      </c>
      <c r="F18" s="11">
        <f>F20+F21+F19</f>
        <v>18312.52</v>
      </c>
      <c r="G18" s="11">
        <f>G20+G21+G19</f>
        <v>30559.839999999997</v>
      </c>
      <c r="H18" s="11">
        <f>H20+H21+H19</f>
        <v>18592.332444443342</v>
      </c>
      <c r="I18" s="11">
        <f>I20+I21+I19</f>
        <v>22493.61</v>
      </c>
      <c r="J18" s="11">
        <f>J20+J21</f>
        <v>19566.616170865771</v>
      </c>
      <c r="K18" s="11"/>
      <c r="L18" s="10"/>
    </row>
    <row r="19" spans="1:15" ht="24" customHeight="1" x14ac:dyDescent="0.2">
      <c r="A19" s="8" t="s">
        <v>18</v>
      </c>
      <c r="B19" s="9" t="s">
        <v>19</v>
      </c>
      <c r="C19" s="7" t="s">
        <v>14</v>
      </c>
      <c r="D19" s="11">
        <f>'[2]Расчёт расходов долгосрочный'!$G$29</f>
        <v>939.96</v>
      </c>
      <c r="E19" s="7">
        <v>250.25</v>
      </c>
      <c r="F19" s="7">
        <v>1474.87</v>
      </c>
      <c r="G19" s="7">
        <v>200.94</v>
      </c>
      <c r="H19" s="7">
        <v>1497.4057227046076</v>
      </c>
      <c r="I19" s="7">
        <v>2148.14</v>
      </c>
      <c r="J19" s="7"/>
      <c r="K19" s="7"/>
      <c r="L19" s="10"/>
    </row>
    <row r="20" spans="1:15" ht="13.5" customHeight="1" x14ac:dyDescent="0.2">
      <c r="A20" s="8" t="s">
        <v>20</v>
      </c>
      <c r="B20" s="9" t="s">
        <v>21</v>
      </c>
      <c r="C20" s="7" t="s">
        <v>14</v>
      </c>
      <c r="D20" s="11">
        <f>'[2]Расчёт расходов долгосрочный'!$G$35</f>
        <v>5919.4670432617158</v>
      </c>
      <c r="E20" s="7">
        <v>5919.47</v>
      </c>
      <c r="F20" s="7">
        <v>8792.6200000000008</v>
      </c>
      <c r="G20" s="7">
        <v>17243.419999999998</v>
      </c>
      <c r="H20" s="7">
        <v>8926.9675793480019</v>
      </c>
      <c r="I20" s="7">
        <v>8926.9699999999993</v>
      </c>
      <c r="J20" s="7">
        <f>'[1]Расчёт расходов долгосрочный'!$J$35</f>
        <v>16472.709325953369</v>
      </c>
      <c r="K20" s="7"/>
      <c r="L20" s="10"/>
    </row>
    <row r="21" spans="1:15" ht="46.5" customHeight="1" x14ac:dyDescent="0.2">
      <c r="A21" s="8" t="s">
        <v>22</v>
      </c>
      <c r="B21" s="9" t="s">
        <v>23</v>
      </c>
      <c r="C21" s="7" t="s">
        <v>14</v>
      </c>
      <c r="D21" s="11">
        <f>'[2]Расчёт расходов долгосрочный'!$G$32</f>
        <v>4811.45</v>
      </c>
      <c r="E21" s="7">
        <v>4811.45</v>
      </c>
      <c r="F21" s="7">
        <v>8045.03</v>
      </c>
      <c r="G21" s="7">
        <v>13115.48</v>
      </c>
      <c r="H21" s="7">
        <v>8167.9591423907341</v>
      </c>
      <c r="I21" s="7">
        <v>11418.5</v>
      </c>
      <c r="J21" s="7">
        <f>'[1]Расчёт расходов долгосрочный'!$J$32</f>
        <v>3093.9068449124024</v>
      </c>
      <c r="K21" s="7"/>
      <c r="L21" s="10"/>
      <c r="O21" s="28"/>
    </row>
    <row r="22" spans="1:15" ht="13.5" customHeight="1" x14ac:dyDescent="0.2">
      <c r="A22" s="8" t="s">
        <v>24</v>
      </c>
      <c r="B22" s="9" t="s">
        <v>25</v>
      </c>
      <c r="C22" s="7" t="s">
        <v>14</v>
      </c>
      <c r="D22" s="11">
        <f>D21</f>
        <v>4811.45</v>
      </c>
      <c r="E22" s="7">
        <f>E21</f>
        <v>4811.45</v>
      </c>
      <c r="F22" s="7">
        <f>F21</f>
        <v>8045.03</v>
      </c>
      <c r="G22" s="7">
        <v>13115.48</v>
      </c>
      <c r="H22" s="17">
        <f>H21</f>
        <v>8167.9591423907341</v>
      </c>
      <c r="I22" s="7">
        <v>11418.5</v>
      </c>
      <c r="J22" s="7" t="s">
        <v>26</v>
      </c>
      <c r="K22" s="7"/>
      <c r="L22" s="10"/>
    </row>
    <row r="23" spans="1:15" ht="13.5" customHeight="1" x14ac:dyDescent="0.2">
      <c r="A23" s="8" t="s">
        <v>27</v>
      </c>
      <c r="B23" s="9" t="s">
        <v>85</v>
      </c>
      <c r="C23" s="7" t="s">
        <v>14</v>
      </c>
      <c r="D23" s="11">
        <f>'[2]Расчёт расходов долгосрочный'!$G$33</f>
        <v>10591.436207439408</v>
      </c>
      <c r="E23" s="7">
        <v>10821.89</v>
      </c>
      <c r="F23" s="7">
        <v>16618.79</v>
      </c>
      <c r="G23" s="7">
        <v>17996.66</v>
      </c>
      <c r="H23" s="7">
        <v>16872.716265071667</v>
      </c>
      <c r="I23" s="7">
        <v>18204.259999999998</v>
      </c>
      <c r="J23" s="7">
        <f>'[1]Расчёт расходов долгосрочный'!$J$33</f>
        <v>8099.3110412670476</v>
      </c>
      <c r="K23" s="7"/>
      <c r="L23" s="10"/>
    </row>
    <row r="24" spans="1:15" ht="13.5" customHeight="1" x14ac:dyDescent="0.2">
      <c r="A24" s="8" t="s">
        <v>28</v>
      </c>
      <c r="B24" s="9" t="s">
        <v>25</v>
      </c>
      <c r="C24" s="7" t="s">
        <v>14</v>
      </c>
      <c r="D24" s="19"/>
      <c r="E24" s="22"/>
      <c r="F24" s="20"/>
      <c r="G24" s="7"/>
      <c r="H24" s="20"/>
      <c r="I24" s="7"/>
      <c r="J24" s="7" t="s">
        <v>26</v>
      </c>
      <c r="K24" s="7"/>
      <c r="L24" s="10"/>
    </row>
    <row r="25" spans="1:15" ht="38.25" x14ac:dyDescent="0.2">
      <c r="A25" s="8" t="s">
        <v>29</v>
      </c>
      <c r="B25" s="9" t="s">
        <v>86</v>
      </c>
      <c r="C25" s="7" t="s">
        <v>14</v>
      </c>
      <c r="D25" s="11">
        <f>D26+D28+89.96</f>
        <v>2724.35</v>
      </c>
      <c r="E25" s="11">
        <f>E26+E28</f>
        <v>928.07</v>
      </c>
      <c r="F25" s="11">
        <f>F26+F28+141.16</f>
        <v>4274.6899999999996</v>
      </c>
      <c r="G25" s="11">
        <f>G26+G28</f>
        <v>793.59999999999991</v>
      </c>
      <c r="H25" s="11">
        <f>H26+H28</f>
        <v>4340.0189884294796</v>
      </c>
      <c r="I25" s="11">
        <f>I26+I28</f>
        <v>1057.3599999999999</v>
      </c>
      <c r="J25" s="11">
        <f>J26+J28+'[1]Расчёт расходов долгосрочный'!$J$53</f>
        <v>2953.9984350810109</v>
      </c>
      <c r="K25" s="11"/>
      <c r="L25" s="13" t="s">
        <v>87</v>
      </c>
    </row>
    <row r="26" spans="1:15" ht="27" customHeight="1" x14ac:dyDescent="0.2">
      <c r="A26" s="8" t="s">
        <v>88</v>
      </c>
      <c r="B26" s="9" t="s">
        <v>89</v>
      </c>
      <c r="C26" s="7" t="s">
        <v>14</v>
      </c>
      <c r="D26" s="7">
        <v>1888.81</v>
      </c>
      <c r="E26" s="7">
        <v>261.60000000000002</v>
      </c>
      <c r="F26" s="7">
        <v>2963.68</v>
      </c>
      <c r="G26" s="7">
        <v>0</v>
      </c>
      <c r="H26" s="7">
        <v>3008.9755396887117</v>
      </c>
      <c r="I26" s="7">
        <v>0</v>
      </c>
      <c r="J26" s="7">
        <v>0</v>
      </c>
      <c r="K26" s="7"/>
      <c r="L26" s="10"/>
    </row>
    <row r="27" spans="1:15" ht="13.5" customHeight="1" x14ac:dyDescent="0.2">
      <c r="A27" s="8" t="s">
        <v>90</v>
      </c>
      <c r="B27" s="9" t="s">
        <v>91</v>
      </c>
      <c r="C27" s="7" t="s">
        <v>14</v>
      </c>
      <c r="D27" s="7" t="s">
        <v>26</v>
      </c>
      <c r="E27" s="7"/>
      <c r="F27" s="7" t="s">
        <v>26</v>
      </c>
      <c r="G27" s="7"/>
      <c r="H27" s="7" t="s">
        <v>26</v>
      </c>
      <c r="I27" s="7"/>
      <c r="J27" s="7" t="s">
        <v>26</v>
      </c>
      <c r="K27" s="7"/>
      <c r="L27" s="10"/>
    </row>
    <row r="28" spans="1:15" ht="13.5" customHeight="1" x14ac:dyDescent="0.2">
      <c r="A28" s="8" t="s">
        <v>92</v>
      </c>
      <c r="B28" s="9" t="s">
        <v>93</v>
      </c>
      <c r="C28" s="7" t="s">
        <v>14</v>
      </c>
      <c r="D28" s="7">
        <f>D29+D30+D31+D32+D33+G34+D35</f>
        <v>745.57999999999993</v>
      </c>
      <c r="E28" s="7">
        <f>E29+E30+E31+E32+E33+E34+E35</f>
        <v>666.47</v>
      </c>
      <c r="F28" s="7">
        <f>F29+F30+F31+F32+F33+F34+F35</f>
        <v>1169.8500000000001</v>
      </c>
      <c r="G28" s="7">
        <f>G29+G30+G31+G32+G33+G34+G35</f>
        <v>793.59999999999991</v>
      </c>
      <c r="H28" s="7">
        <f>H29+H30+H31+H32+H33+H34+H35</f>
        <v>1331.0434487407679</v>
      </c>
      <c r="I28" s="7">
        <f>I29+I30+I31+I32+I33+I34+I35</f>
        <v>1057.3599999999999</v>
      </c>
      <c r="J28" s="7">
        <f>'[1]Расчёт расходов долгосрочный'!$J$36</f>
        <v>2730.378435081011</v>
      </c>
      <c r="K28" s="7"/>
      <c r="L28" s="10"/>
    </row>
    <row r="29" spans="1:15" ht="13.5" customHeight="1" x14ac:dyDescent="0.2">
      <c r="A29" s="8" t="s">
        <v>123</v>
      </c>
      <c r="B29" s="9" t="s">
        <v>32</v>
      </c>
      <c r="C29" s="7" t="s">
        <v>14</v>
      </c>
      <c r="D29" s="7">
        <f>'[2]Расчёт расходов долгосрочный'!$G$37</f>
        <v>29.18</v>
      </c>
      <c r="E29" s="7">
        <v>33.909999999999997</v>
      </c>
      <c r="F29" s="7">
        <v>45.79</v>
      </c>
      <c r="G29" s="7">
        <v>44.35</v>
      </c>
      <c r="H29" s="7">
        <v>46.485305936976509</v>
      </c>
      <c r="I29" s="7">
        <v>40.1</v>
      </c>
      <c r="J29" s="7"/>
      <c r="K29" s="7"/>
      <c r="L29" s="10"/>
    </row>
    <row r="30" spans="1:15" ht="13.5" customHeight="1" x14ac:dyDescent="0.2">
      <c r="A30" s="8" t="s">
        <v>124</v>
      </c>
      <c r="B30" s="9" t="s">
        <v>128</v>
      </c>
      <c r="C30" s="7" t="s">
        <v>14</v>
      </c>
      <c r="D30" s="7">
        <f>'[2]Расчёт расходов долгосрочный'!$G$38</f>
        <v>25</v>
      </c>
      <c r="E30" s="7"/>
      <c r="F30" s="7">
        <v>39.229999999999997</v>
      </c>
      <c r="G30" s="7"/>
      <c r="H30" s="7">
        <v>39.826341618382898</v>
      </c>
      <c r="I30" s="7"/>
      <c r="J30" s="7"/>
      <c r="K30" s="7"/>
      <c r="L30" s="10"/>
    </row>
    <row r="31" spans="1:15" ht="13.5" customHeight="1" x14ac:dyDescent="0.2">
      <c r="A31" s="8" t="s">
        <v>125</v>
      </c>
      <c r="B31" s="9" t="s">
        <v>129</v>
      </c>
      <c r="C31" s="7" t="s">
        <v>14</v>
      </c>
      <c r="D31" s="7">
        <f>'[2]Расчёт расходов долгосрочный'!$G$41</f>
        <v>240.96</v>
      </c>
      <c r="E31" s="7">
        <v>182.42</v>
      </c>
      <c r="F31" s="7">
        <v>378.09</v>
      </c>
      <c r="G31" s="7">
        <v>342.9</v>
      </c>
      <c r="H31" s="7">
        <v>383.8622110546217</v>
      </c>
      <c r="I31" s="7">
        <v>210.73</v>
      </c>
      <c r="J31" s="7"/>
      <c r="K31" s="7"/>
      <c r="L31" s="10"/>
    </row>
    <row r="32" spans="1:15" ht="27" customHeight="1" x14ac:dyDescent="0.2">
      <c r="A32" s="8" t="s">
        <v>126</v>
      </c>
      <c r="B32" s="9" t="s">
        <v>130</v>
      </c>
      <c r="C32" s="7" t="s">
        <v>14</v>
      </c>
      <c r="D32" s="7">
        <f>'[2]Расчёт расходов долгосрочный'!$G$46</f>
        <v>338.67</v>
      </c>
      <c r="E32" s="7">
        <v>343.83</v>
      </c>
      <c r="F32" s="7">
        <v>531.4</v>
      </c>
      <c r="G32" s="7">
        <v>123.45</v>
      </c>
      <c r="H32" s="7">
        <v>539.51948463590941</v>
      </c>
      <c r="I32" s="7">
        <v>470.75</v>
      </c>
      <c r="J32" s="7"/>
      <c r="K32" s="7"/>
      <c r="L32" s="10"/>
    </row>
    <row r="33" spans="1:12" ht="18" customHeight="1" x14ac:dyDescent="0.2">
      <c r="A33" s="8" t="s">
        <v>127</v>
      </c>
      <c r="B33" s="9" t="s">
        <v>132</v>
      </c>
      <c r="C33" s="7" t="s">
        <v>14</v>
      </c>
      <c r="D33" s="7">
        <f>'[2]Расчёт расходов долгосрочный'!$G$48</f>
        <v>83.77</v>
      </c>
      <c r="E33" s="7"/>
      <c r="F33" s="7">
        <v>131.44</v>
      </c>
      <c r="G33" s="7">
        <v>12.6</v>
      </c>
      <c r="H33" s="7">
        <v>133.45010549487739</v>
      </c>
      <c r="I33" s="7">
        <v>39.5</v>
      </c>
      <c r="J33" s="7"/>
      <c r="K33" s="7"/>
      <c r="L33" s="10"/>
    </row>
    <row r="34" spans="1:12" ht="13.5" customHeight="1" x14ac:dyDescent="0.2">
      <c r="A34" s="8" t="s">
        <v>131</v>
      </c>
      <c r="B34" s="9" t="s">
        <v>33</v>
      </c>
      <c r="C34" s="7" t="s">
        <v>14</v>
      </c>
      <c r="E34" s="7"/>
      <c r="F34" s="7"/>
      <c r="G34" s="7"/>
      <c r="H34" s="7"/>
      <c r="I34" s="7"/>
      <c r="J34" s="7"/>
      <c r="K34" s="7"/>
      <c r="L34" s="10"/>
    </row>
    <row r="35" spans="1:12" ht="13.5" customHeight="1" x14ac:dyDescent="0.2">
      <c r="A35" s="8" t="s">
        <v>133</v>
      </c>
      <c r="B35" s="9" t="s">
        <v>134</v>
      </c>
      <c r="C35" s="7" t="s">
        <v>14</v>
      </c>
      <c r="D35" s="7">
        <f>'[2]Расчёт расходов долгосрочный'!$G$52</f>
        <v>28</v>
      </c>
      <c r="E35" s="7">
        <v>106.31</v>
      </c>
      <c r="F35" s="7">
        <v>43.9</v>
      </c>
      <c r="G35" s="7">
        <v>270.3</v>
      </c>
      <c r="H35" s="7">
        <v>187.9</v>
      </c>
      <c r="I35" s="7">
        <f>[4]Лист1!$T$11+[4]Лист1!$O$11</f>
        <v>296.27999999999997</v>
      </c>
      <c r="J35" s="7"/>
      <c r="K35" s="7"/>
      <c r="L35" s="25"/>
    </row>
    <row r="36" spans="1:12" ht="27" x14ac:dyDescent="0.2">
      <c r="A36" s="8" t="s">
        <v>30</v>
      </c>
      <c r="B36" s="9" t="s">
        <v>94</v>
      </c>
      <c r="C36" s="7" t="s">
        <v>14</v>
      </c>
      <c r="D36" s="7" t="s">
        <v>26</v>
      </c>
      <c r="E36" s="7" t="s">
        <v>26</v>
      </c>
      <c r="F36" s="7" t="s">
        <v>26</v>
      </c>
      <c r="G36" s="7" t="s">
        <v>26</v>
      </c>
      <c r="H36" s="7" t="s">
        <v>26</v>
      </c>
      <c r="I36" s="7" t="s">
        <v>26</v>
      </c>
      <c r="J36" s="7" t="s">
        <v>26</v>
      </c>
      <c r="K36" s="7"/>
      <c r="L36" s="10"/>
    </row>
    <row r="37" spans="1:12" ht="27" x14ac:dyDescent="0.2">
      <c r="A37" s="8" t="s">
        <v>95</v>
      </c>
      <c r="B37" s="9" t="s">
        <v>96</v>
      </c>
      <c r="C37" s="7" t="s">
        <v>14</v>
      </c>
      <c r="D37" s="7" t="s">
        <v>26</v>
      </c>
      <c r="E37" s="7" t="s">
        <v>26</v>
      </c>
      <c r="F37" s="7" t="s">
        <v>26</v>
      </c>
      <c r="G37" s="7" t="s">
        <v>26</v>
      </c>
      <c r="H37" s="7"/>
      <c r="I37" s="7" t="s">
        <v>26</v>
      </c>
      <c r="J37" s="7" t="s">
        <v>26</v>
      </c>
      <c r="K37" s="7"/>
      <c r="L37" s="10"/>
    </row>
    <row r="38" spans="1:12" ht="27" x14ac:dyDescent="0.2">
      <c r="A38" s="8" t="s">
        <v>34</v>
      </c>
      <c r="B38" s="9" t="s">
        <v>97</v>
      </c>
      <c r="C38" s="7" t="s">
        <v>14</v>
      </c>
      <c r="D38" s="7">
        <f>D41+D42+D44+D46+D47+D51+D48</f>
        <v>5417.6388320168026</v>
      </c>
      <c r="E38" s="23">
        <f>E39+E40+E41+E42+E43+E44+E45+E46+E47+E48+E51</f>
        <v>7586.9299999999994</v>
      </c>
      <c r="F38" s="7">
        <f>F41+F42+F44+F46+F47+F51+F48</f>
        <v>5854.13</v>
      </c>
      <c r="G38" s="7">
        <f>G39+G40+G41+G42+G43+G44+G45+G46+G47+G48+G51</f>
        <v>10281.77</v>
      </c>
      <c r="H38" s="26">
        <v>6734.96</v>
      </c>
      <c r="I38" s="37" t="s">
        <v>139</v>
      </c>
      <c r="J38" s="7">
        <v>7452.33</v>
      </c>
      <c r="K38" s="7"/>
      <c r="L38" s="10"/>
    </row>
    <row r="39" spans="1:12" ht="13.5" x14ac:dyDescent="0.2">
      <c r="A39" s="8" t="s">
        <v>35</v>
      </c>
      <c r="B39" s="9" t="s">
        <v>98</v>
      </c>
      <c r="C39" s="7" t="s">
        <v>14</v>
      </c>
      <c r="D39" s="7" t="s">
        <v>26</v>
      </c>
      <c r="E39" s="7"/>
      <c r="F39" s="7" t="s">
        <v>26</v>
      </c>
      <c r="G39" s="7"/>
      <c r="H39" s="7" t="s">
        <v>26</v>
      </c>
      <c r="I39" s="7"/>
      <c r="J39" s="7" t="s">
        <v>26</v>
      </c>
      <c r="K39" s="7"/>
      <c r="L39" s="10"/>
    </row>
    <row r="40" spans="1:12" ht="27" x14ac:dyDescent="0.2">
      <c r="A40" s="8" t="s">
        <v>36</v>
      </c>
      <c r="B40" s="9" t="s">
        <v>38</v>
      </c>
      <c r="C40" s="7" t="s">
        <v>14</v>
      </c>
      <c r="D40" s="7" t="s">
        <v>26</v>
      </c>
      <c r="E40" s="7"/>
      <c r="F40" s="7"/>
      <c r="G40" s="7"/>
      <c r="H40" s="7"/>
      <c r="I40" s="7"/>
      <c r="J40" s="7"/>
      <c r="K40" s="7"/>
      <c r="L40" s="10"/>
    </row>
    <row r="41" spans="1:12" ht="13.5" x14ac:dyDescent="0.2">
      <c r="A41" s="8" t="s">
        <v>99</v>
      </c>
      <c r="B41" s="9" t="s">
        <v>31</v>
      </c>
      <c r="C41" s="7" t="s">
        <v>14</v>
      </c>
      <c r="D41" s="7">
        <f>'[2]Расчёт расходов долгосрочный'!$G$72</f>
        <v>554.67999999999995</v>
      </c>
      <c r="E41" s="7">
        <v>554.67999999999995</v>
      </c>
      <c r="F41" s="7">
        <v>721.2</v>
      </c>
      <c r="G41" s="7">
        <v>702.25</v>
      </c>
      <c r="H41" s="7">
        <v>724.2</v>
      </c>
      <c r="I41" s="7">
        <v>705</v>
      </c>
      <c r="J41" s="7">
        <f>H41</f>
        <v>724.2</v>
      </c>
      <c r="K41" s="7"/>
      <c r="L41" s="10"/>
    </row>
    <row r="42" spans="1:12" ht="13.5" customHeight="1" x14ac:dyDescent="0.2">
      <c r="A42" s="8" t="s">
        <v>100</v>
      </c>
      <c r="B42" s="9" t="s">
        <v>101</v>
      </c>
      <c r="C42" s="7" t="s">
        <v>14</v>
      </c>
      <c r="D42" s="7">
        <f>'[2]Расчёт расходов долгосрочный'!$G$78</f>
        <v>3177.42</v>
      </c>
      <c r="E42" s="7">
        <v>2787.8</v>
      </c>
      <c r="F42" s="7">
        <v>4985.62</v>
      </c>
      <c r="G42" s="7">
        <v>3649.96</v>
      </c>
      <c r="H42" s="7">
        <v>5129.3005754032874</v>
      </c>
      <c r="I42" s="7">
        <v>3321.08</v>
      </c>
      <c r="J42" s="7">
        <f>'[1]Расчёт расходов долгосрочный'!$J$78</f>
        <v>2429.7933123801145</v>
      </c>
      <c r="K42" s="7"/>
      <c r="L42" s="10"/>
    </row>
    <row r="43" spans="1:12" ht="40.5" x14ac:dyDescent="0.2">
      <c r="A43" s="8" t="s">
        <v>102</v>
      </c>
      <c r="B43" s="9" t="s">
        <v>103</v>
      </c>
      <c r="C43" s="7" t="s">
        <v>14</v>
      </c>
      <c r="D43" s="7" t="s">
        <v>26</v>
      </c>
      <c r="E43" s="7">
        <v>258.7</v>
      </c>
      <c r="F43" s="7" t="s">
        <v>26</v>
      </c>
      <c r="G43" s="7"/>
      <c r="H43" s="7" t="s">
        <v>26</v>
      </c>
      <c r="I43" s="7"/>
      <c r="J43" s="7" t="s">
        <v>26</v>
      </c>
      <c r="K43" s="7"/>
      <c r="L43" s="10"/>
    </row>
    <row r="44" spans="1:12" ht="13.5" customHeight="1" x14ac:dyDescent="0.2">
      <c r="A44" s="8" t="s">
        <v>104</v>
      </c>
      <c r="B44" s="9" t="s">
        <v>105</v>
      </c>
      <c r="C44" s="7" t="s">
        <v>14</v>
      </c>
      <c r="D44" s="7">
        <f>'[2]Расчёт расходов долгосрочный'!$G$82</f>
        <v>1213.3388320168031</v>
      </c>
      <c r="E44" s="7">
        <v>2196.87</v>
      </c>
      <c r="F44" s="7">
        <v>0</v>
      </c>
      <c r="G44" s="7">
        <v>2878.33</v>
      </c>
      <c r="H44" s="7">
        <v>0</v>
      </c>
      <c r="I44" s="7">
        <v>3371.24</v>
      </c>
      <c r="J44" s="7">
        <v>0</v>
      </c>
      <c r="K44" s="7"/>
      <c r="L44" s="10"/>
    </row>
    <row r="45" spans="1:12" ht="13.5" customHeight="1" x14ac:dyDescent="0.2">
      <c r="A45" s="8" t="s">
        <v>106</v>
      </c>
      <c r="B45" s="9" t="s">
        <v>107</v>
      </c>
      <c r="C45" s="7" t="s">
        <v>14</v>
      </c>
      <c r="D45" s="7" t="s">
        <v>26</v>
      </c>
      <c r="E45" s="7"/>
      <c r="F45" s="7" t="s">
        <v>26</v>
      </c>
      <c r="G45" s="7"/>
      <c r="H45" s="7" t="s">
        <v>26</v>
      </c>
      <c r="I45" s="7"/>
      <c r="J45" s="7" t="s">
        <v>26</v>
      </c>
      <c r="K45" s="7"/>
      <c r="L45" s="10"/>
    </row>
    <row r="46" spans="1:12" ht="13.5" customHeight="1" x14ac:dyDescent="0.2">
      <c r="A46" s="8" t="s">
        <v>108</v>
      </c>
      <c r="B46" s="9" t="s">
        <v>109</v>
      </c>
      <c r="C46" s="7" t="s">
        <v>14</v>
      </c>
      <c r="D46" s="7">
        <f>'[2]Расчёт расходов долгосрочный'!$G$80</f>
        <v>472.2</v>
      </c>
      <c r="E46" s="7">
        <v>880.02</v>
      </c>
      <c r="F46" s="7">
        <v>147.31</v>
      </c>
      <c r="G46" s="7">
        <v>1152</v>
      </c>
      <c r="H46" s="7">
        <v>881.45388492217796</v>
      </c>
      <c r="I46" s="7">
        <v>564.88</v>
      </c>
      <c r="J46" s="7">
        <v>0</v>
      </c>
      <c r="K46" s="7"/>
      <c r="L46" s="10"/>
    </row>
    <row r="47" spans="1:12" ht="13.5" customHeight="1" x14ac:dyDescent="0.2">
      <c r="A47" s="8" t="s">
        <v>110</v>
      </c>
      <c r="B47" s="9" t="s">
        <v>111</v>
      </c>
      <c r="C47" s="7" t="s">
        <v>14</v>
      </c>
      <c r="D47" s="7"/>
      <c r="E47" s="7">
        <v>556.86</v>
      </c>
      <c r="F47" s="7"/>
      <c r="G47" s="7">
        <v>662.99</v>
      </c>
      <c r="H47" s="7"/>
      <c r="I47" s="7">
        <v>694.38</v>
      </c>
      <c r="J47" s="7">
        <v>922.06</v>
      </c>
      <c r="K47" s="7"/>
      <c r="L47" s="10"/>
    </row>
    <row r="48" spans="1:12" ht="54" x14ac:dyDescent="0.2">
      <c r="A48" s="8" t="s">
        <v>112</v>
      </c>
      <c r="B48" s="9" t="s">
        <v>113</v>
      </c>
      <c r="C48" s="7" t="s">
        <v>14</v>
      </c>
      <c r="D48" s="7">
        <v>0</v>
      </c>
      <c r="E48" s="7"/>
      <c r="F48" s="7">
        <v>0</v>
      </c>
      <c r="G48" s="7">
        <v>1236.24</v>
      </c>
      <c r="H48" s="7">
        <v>0</v>
      </c>
      <c r="I48" s="7">
        <v>6899.7</v>
      </c>
      <c r="J48" s="7">
        <v>2974.43</v>
      </c>
      <c r="K48" s="7"/>
      <c r="L48" s="10"/>
    </row>
    <row r="49" spans="1:12" ht="30.75" customHeight="1" x14ac:dyDescent="0.2">
      <c r="A49" s="8" t="s">
        <v>114</v>
      </c>
      <c r="B49" s="9" t="s">
        <v>39</v>
      </c>
      <c r="C49" s="7" t="s">
        <v>40</v>
      </c>
      <c r="D49" s="7" t="s">
        <v>26</v>
      </c>
      <c r="E49" s="7"/>
      <c r="F49" s="7" t="s">
        <v>26</v>
      </c>
      <c r="G49" s="7"/>
      <c r="H49" s="7" t="s">
        <v>26</v>
      </c>
      <c r="I49" s="7">
        <v>27</v>
      </c>
      <c r="J49" s="7" t="s">
        <v>26</v>
      </c>
      <c r="K49" s="7"/>
      <c r="L49" s="10"/>
    </row>
    <row r="50" spans="1:12" ht="94.5" x14ac:dyDescent="0.2">
      <c r="A50" s="8" t="s">
        <v>115</v>
      </c>
      <c r="B50" s="9" t="s">
        <v>41</v>
      </c>
      <c r="C50" s="7" t="s">
        <v>14</v>
      </c>
      <c r="D50" s="7" t="s">
        <v>26</v>
      </c>
      <c r="E50" s="7"/>
      <c r="F50" s="7" t="s">
        <v>26</v>
      </c>
      <c r="G50" s="7"/>
      <c r="H50" s="7" t="s">
        <v>26</v>
      </c>
      <c r="I50" s="7" t="s">
        <v>26</v>
      </c>
      <c r="J50" s="7" t="s">
        <v>26</v>
      </c>
      <c r="K50" s="7"/>
      <c r="L50" s="10"/>
    </row>
    <row r="51" spans="1:12" ht="27" x14ac:dyDescent="0.2">
      <c r="A51" s="8" t="s">
        <v>116</v>
      </c>
      <c r="B51" s="9" t="s">
        <v>117</v>
      </c>
      <c r="C51" s="7" t="s">
        <v>14</v>
      </c>
      <c r="D51" s="7">
        <v>0</v>
      </c>
      <c r="E51" s="7">
        <v>352</v>
      </c>
      <c r="F51" s="7"/>
      <c r="G51" s="7"/>
      <c r="H51" s="7" t="s">
        <v>26</v>
      </c>
      <c r="I51" s="7" t="s">
        <v>26</v>
      </c>
      <c r="J51" s="7">
        <f>'[1]Расчёт расходов долгосрочный'!$J$70</f>
        <v>149.82</v>
      </c>
      <c r="K51" s="7"/>
      <c r="L51" s="10"/>
    </row>
    <row r="52" spans="1:12" ht="40.5" x14ac:dyDescent="0.2">
      <c r="A52" s="8" t="s">
        <v>37</v>
      </c>
      <c r="B52" s="9" t="s">
        <v>118</v>
      </c>
      <c r="C52" s="7" t="s">
        <v>14</v>
      </c>
      <c r="D52" s="18"/>
      <c r="E52" s="10"/>
      <c r="F52" s="18">
        <v>10704.31</v>
      </c>
      <c r="G52" s="10"/>
      <c r="H52" s="18">
        <v>314.52999999999997</v>
      </c>
      <c r="I52" s="10"/>
      <c r="J52" s="10"/>
      <c r="K52" s="7"/>
      <c r="L52" s="10"/>
    </row>
    <row r="53" spans="1:12" ht="27" x14ac:dyDescent="0.2">
      <c r="A53" s="8" t="s">
        <v>42</v>
      </c>
      <c r="B53" s="9" t="s">
        <v>43</v>
      </c>
      <c r="C53" s="7" t="s">
        <v>14</v>
      </c>
      <c r="D53" s="17">
        <f>D20+D26+D24+D22+D19</f>
        <v>13559.687043261714</v>
      </c>
      <c r="E53" s="7">
        <f>E20+E26+E24+E22</f>
        <v>10992.52</v>
      </c>
      <c r="F53" s="17">
        <f>F20+F26+F24+F22+F19</f>
        <v>21276.2</v>
      </c>
      <c r="G53" s="24">
        <f>G20+G26+G24+G22+G19</f>
        <v>30559.839999999997</v>
      </c>
      <c r="H53" s="7">
        <f>H20+H26+H24+H22+H19</f>
        <v>21601.307984132054</v>
      </c>
      <c r="I53" s="7">
        <f>I20+I26+I24+I22+I19</f>
        <v>22493.61</v>
      </c>
      <c r="J53" s="7">
        <f>J20+J26</f>
        <v>16472.709325953369</v>
      </c>
      <c r="K53" s="7"/>
      <c r="L53" s="10"/>
    </row>
    <row r="54" spans="1:12" ht="27" x14ac:dyDescent="0.2">
      <c r="A54" s="8" t="s">
        <v>44</v>
      </c>
      <c r="B54" s="9" t="s">
        <v>45</v>
      </c>
      <c r="C54" s="7" t="s">
        <v>14</v>
      </c>
      <c r="D54" s="16">
        <v>6212.97</v>
      </c>
      <c r="E54" s="21">
        <v>1986.38</v>
      </c>
      <c r="F54" s="21">
        <v>10617.42</v>
      </c>
      <c r="G54" s="7">
        <v>2383.42</v>
      </c>
      <c r="H54" s="21">
        <v>4584.68</v>
      </c>
      <c r="I54" s="7">
        <v>2779.23</v>
      </c>
      <c r="J54" s="7"/>
      <c r="K54" s="7"/>
      <c r="L54" s="10"/>
    </row>
    <row r="55" spans="1:12" ht="27" x14ac:dyDescent="0.2">
      <c r="A55" s="8" t="s">
        <v>15</v>
      </c>
      <c r="B55" s="9" t="s">
        <v>46</v>
      </c>
      <c r="C55" s="7" t="s">
        <v>47</v>
      </c>
      <c r="D55" s="16">
        <v>2.3609</v>
      </c>
      <c r="E55" s="21">
        <v>0.82399999999999995</v>
      </c>
      <c r="F55" s="7">
        <v>3.9752000000000001</v>
      </c>
      <c r="G55" s="7">
        <v>0.80030699999999999</v>
      </c>
      <c r="H55" s="7">
        <v>1.6606000000000001</v>
      </c>
      <c r="I55" s="7">
        <v>0.91409600000000002</v>
      </c>
      <c r="J55" s="7"/>
      <c r="K55" s="7"/>
      <c r="L55" s="10"/>
    </row>
    <row r="56" spans="1:12" ht="54" x14ac:dyDescent="0.2">
      <c r="A56" s="8" t="s">
        <v>34</v>
      </c>
      <c r="B56" s="9" t="s">
        <v>48</v>
      </c>
      <c r="C56" s="7" t="s">
        <v>14</v>
      </c>
      <c r="D56" s="16">
        <f>2.631743*1000</f>
        <v>2631.7430000000004</v>
      </c>
      <c r="E56" s="21">
        <v>2422.41</v>
      </c>
      <c r="F56" s="16">
        <f>F54/F55</f>
        <v>2670.9146709599518</v>
      </c>
      <c r="G56" s="16">
        <v>2978.1321417905879</v>
      </c>
      <c r="H56" s="21">
        <v>2760.8328999999999</v>
      </c>
      <c r="I56" s="7">
        <f>I54/I55</f>
        <v>3040.413698342406</v>
      </c>
      <c r="J56" s="7"/>
      <c r="K56" s="7"/>
      <c r="L56" s="10"/>
    </row>
    <row r="57" spans="1:12" ht="57.75" customHeight="1" x14ac:dyDescent="0.2">
      <c r="A57" s="8" t="s">
        <v>49</v>
      </c>
      <c r="B57" s="9" t="s">
        <v>50</v>
      </c>
      <c r="C57" s="7" t="s">
        <v>11</v>
      </c>
      <c r="D57" s="7" t="s">
        <v>11</v>
      </c>
      <c r="E57" s="7" t="s">
        <v>11</v>
      </c>
      <c r="F57" s="7" t="s">
        <v>11</v>
      </c>
      <c r="G57" s="7"/>
      <c r="H57" s="7" t="s">
        <v>11</v>
      </c>
      <c r="I57" s="7"/>
      <c r="J57" s="7" t="s">
        <v>11</v>
      </c>
      <c r="K57" s="7"/>
      <c r="L57" s="7"/>
    </row>
    <row r="58" spans="1:12" ht="19.5" customHeight="1" x14ac:dyDescent="0.2">
      <c r="A58" s="8" t="s">
        <v>12</v>
      </c>
      <c r="B58" s="9" t="s">
        <v>51</v>
      </c>
      <c r="C58" s="7" t="s">
        <v>52</v>
      </c>
      <c r="D58" s="14">
        <v>225</v>
      </c>
      <c r="E58" s="14">
        <v>257</v>
      </c>
      <c r="F58" s="14">
        <v>284</v>
      </c>
      <c r="G58" s="14">
        <v>309</v>
      </c>
      <c r="H58" s="14">
        <v>315</v>
      </c>
      <c r="I58" s="14">
        <v>315</v>
      </c>
      <c r="J58" s="14"/>
      <c r="K58" s="14"/>
      <c r="L58" s="10"/>
    </row>
    <row r="59" spans="1:12" ht="21.75" customHeight="1" x14ac:dyDescent="0.2">
      <c r="A59" s="8" t="s">
        <v>53</v>
      </c>
      <c r="B59" s="9" t="s">
        <v>54</v>
      </c>
      <c r="C59" s="7" t="s">
        <v>55</v>
      </c>
      <c r="D59" s="11">
        <v>21.472000000000001</v>
      </c>
      <c r="E59" s="11">
        <v>34.25</v>
      </c>
      <c r="F59" s="11">
        <v>34.25</v>
      </c>
      <c r="G59" s="11">
        <v>40.42</v>
      </c>
      <c r="H59" s="11">
        <v>39.869999999999997</v>
      </c>
      <c r="I59" s="11">
        <v>39.869999999999997</v>
      </c>
      <c r="J59" s="11">
        <f>J60</f>
        <v>12.968</v>
      </c>
      <c r="K59" s="11"/>
      <c r="L59" s="10"/>
    </row>
    <row r="60" spans="1:12" ht="28.5" customHeight="1" x14ac:dyDescent="0.2">
      <c r="A60" s="8" t="s">
        <v>56</v>
      </c>
      <c r="B60" s="9" t="s">
        <v>57</v>
      </c>
      <c r="C60" s="7" t="s">
        <v>55</v>
      </c>
      <c r="D60" s="11">
        <f>D59</f>
        <v>21.472000000000001</v>
      </c>
      <c r="E60" s="11">
        <v>27.75</v>
      </c>
      <c r="F60" s="11">
        <v>27.75</v>
      </c>
      <c r="G60" s="11">
        <v>33.92</v>
      </c>
      <c r="H60" s="11">
        <v>33.369999999999997</v>
      </c>
      <c r="I60" s="11">
        <v>33.369999999999997</v>
      </c>
      <c r="J60" s="11">
        <f>'[3]перечень ТП и линий  (2)'!$D$53/1000</f>
        <v>12.968</v>
      </c>
      <c r="K60" s="11"/>
      <c r="L60" s="10"/>
    </row>
    <row r="61" spans="1:12" ht="27" customHeight="1" x14ac:dyDescent="0.2">
      <c r="A61" s="8" t="s">
        <v>58</v>
      </c>
      <c r="B61" s="9" t="s">
        <v>119</v>
      </c>
      <c r="C61" s="7" t="s">
        <v>59</v>
      </c>
      <c r="D61" s="7">
        <f>D62+D63</f>
        <v>64.75</v>
      </c>
      <c r="E61" s="23">
        <f>E62+E63</f>
        <v>72.72999999999999</v>
      </c>
      <c r="F61" s="7">
        <f>F62+F63</f>
        <v>72.737500000000011</v>
      </c>
      <c r="G61" s="23">
        <f t="shared" ref="G61:I61" si="0">G62+G63</f>
        <v>81.559999999999988</v>
      </c>
      <c r="H61" s="23">
        <f t="shared" si="0"/>
        <v>81.559999999999988</v>
      </c>
      <c r="I61" s="7">
        <f t="shared" si="0"/>
        <v>81.559999999999988</v>
      </c>
      <c r="J61" s="7">
        <v>1163.58</v>
      </c>
      <c r="K61" s="7"/>
      <c r="L61" s="10"/>
    </row>
    <row r="62" spans="1:12" ht="26.25" customHeight="1" x14ac:dyDescent="0.2">
      <c r="A62" s="8" t="s">
        <v>60</v>
      </c>
      <c r="B62" s="9" t="s">
        <v>61</v>
      </c>
      <c r="C62" s="7" t="s">
        <v>59</v>
      </c>
      <c r="D62" s="7">
        <v>40.24</v>
      </c>
      <c r="E62" s="7">
        <v>46.05</v>
      </c>
      <c r="F62" s="7">
        <v>46.054000000000002</v>
      </c>
      <c r="G62" s="7">
        <v>53.376499999999993</v>
      </c>
      <c r="H62" s="7">
        <v>53.376499999999993</v>
      </c>
      <c r="I62" s="7">
        <v>53.376499999999993</v>
      </c>
      <c r="J62" s="7">
        <f>H62</f>
        <v>53.376499999999993</v>
      </c>
      <c r="K62" s="7"/>
      <c r="L62" s="10"/>
    </row>
    <row r="63" spans="1:12" ht="27.75" customHeight="1" x14ac:dyDescent="0.2">
      <c r="A63" s="8" t="s">
        <v>62</v>
      </c>
      <c r="B63" s="9" t="s">
        <v>63</v>
      </c>
      <c r="C63" s="7" t="s">
        <v>59</v>
      </c>
      <c r="D63" s="7">
        <v>24.51</v>
      </c>
      <c r="E63" s="7">
        <v>26.68</v>
      </c>
      <c r="F63" s="7">
        <v>26.683500000000002</v>
      </c>
      <c r="G63" s="7">
        <v>28.183499999999999</v>
      </c>
      <c r="H63" s="7">
        <v>28.183499999999999</v>
      </c>
      <c r="I63" s="7">
        <v>28.183499999999999</v>
      </c>
      <c r="J63" s="7">
        <f>H63</f>
        <v>28.183499999999999</v>
      </c>
      <c r="K63" s="7"/>
      <c r="L63" s="10"/>
    </row>
    <row r="64" spans="1:12" ht="13.5" customHeight="1" x14ac:dyDescent="0.2">
      <c r="A64" s="8" t="s">
        <v>64</v>
      </c>
      <c r="B64" s="9" t="s">
        <v>120</v>
      </c>
      <c r="C64" s="7" t="s">
        <v>59</v>
      </c>
      <c r="D64" s="7">
        <v>586</v>
      </c>
      <c r="E64" s="7">
        <v>991.2</v>
      </c>
      <c r="F64" s="7">
        <v>991.2</v>
      </c>
      <c r="G64" s="7">
        <v>1516.2</v>
      </c>
      <c r="H64" s="7">
        <v>1516.2</v>
      </c>
      <c r="I64" s="7">
        <v>1516.2</v>
      </c>
      <c r="J64" s="7">
        <f>H64</f>
        <v>1516.2</v>
      </c>
      <c r="K64" s="7"/>
      <c r="L64" s="10"/>
    </row>
    <row r="65" spans="1:12" ht="26.25" customHeight="1" x14ac:dyDescent="0.2">
      <c r="A65" s="8" t="s">
        <v>65</v>
      </c>
      <c r="B65" s="9" t="s">
        <v>121</v>
      </c>
      <c r="C65" s="7" t="s">
        <v>59</v>
      </c>
      <c r="D65" s="7">
        <f>D64</f>
        <v>586</v>
      </c>
      <c r="E65" s="7">
        <v>916.2</v>
      </c>
      <c r="F65" s="7">
        <v>916.2</v>
      </c>
      <c r="G65" s="7">
        <v>1371</v>
      </c>
      <c r="H65" s="7">
        <v>1371</v>
      </c>
      <c r="I65" s="7">
        <v>1371</v>
      </c>
      <c r="J65" s="7">
        <f>H65</f>
        <v>1371</v>
      </c>
      <c r="K65" s="7"/>
      <c r="L65" s="10"/>
    </row>
    <row r="66" spans="1:12" ht="15" customHeight="1" x14ac:dyDescent="0.2">
      <c r="A66" s="8" t="s">
        <v>66</v>
      </c>
      <c r="B66" s="9" t="s">
        <v>122</v>
      </c>
      <c r="C66" s="7" t="s">
        <v>67</v>
      </c>
      <c r="D66" s="7">
        <f>D67+D68</f>
        <v>35.17</v>
      </c>
      <c r="E66" s="23">
        <f>E67+E68</f>
        <v>42.150000000000006</v>
      </c>
      <c r="F66" s="7">
        <f>F67+F68</f>
        <v>42.150000000000006</v>
      </c>
      <c r="G66" s="23">
        <f>G67+G68</f>
        <v>44.09</v>
      </c>
      <c r="H66" s="7">
        <f>H67+H68</f>
        <v>44.09</v>
      </c>
      <c r="I66" s="7">
        <f>I67+I68</f>
        <v>44.09</v>
      </c>
      <c r="J66" s="7">
        <f>J67+J68</f>
        <v>128.19</v>
      </c>
      <c r="K66" s="7"/>
      <c r="L66" s="10"/>
    </row>
    <row r="67" spans="1:12" ht="27" x14ac:dyDescent="0.2">
      <c r="A67" s="8" t="s">
        <v>68</v>
      </c>
      <c r="B67" s="9" t="s">
        <v>69</v>
      </c>
      <c r="C67" s="7" t="s">
        <v>67</v>
      </c>
      <c r="D67" s="7">
        <v>19.559999999999999</v>
      </c>
      <c r="E67" s="7">
        <v>22.85</v>
      </c>
      <c r="F67" s="7">
        <v>22.85</v>
      </c>
      <c r="G67" s="7">
        <v>25.3</v>
      </c>
      <c r="H67" s="7">
        <v>25.3</v>
      </c>
      <c r="I67" s="7">
        <v>25.3</v>
      </c>
      <c r="J67" s="7">
        <f>H67</f>
        <v>25.3</v>
      </c>
      <c r="K67" s="7"/>
      <c r="L67" s="10"/>
    </row>
    <row r="68" spans="1:12" ht="27" x14ac:dyDescent="0.2">
      <c r="A68" s="8" t="s">
        <v>70</v>
      </c>
      <c r="B68" s="9" t="s">
        <v>71</v>
      </c>
      <c r="C68" s="7" t="s">
        <v>67</v>
      </c>
      <c r="D68" s="7">
        <v>15.61</v>
      </c>
      <c r="E68" s="7">
        <v>19.3</v>
      </c>
      <c r="F68" s="7">
        <v>19.3</v>
      </c>
      <c r="G68" s="7">
        <v>18.79</v>
      </c>
      <c r="H68" s="7">
        <v>18.79</v>
      </c>
      <c r="I68" s="7">
        <v>18.79</v>
      </c>
      <c r="J68" s="7">
        <v>102.89</v>
      </c>
      <c r="K68" s="7"/>
      <c r="L68" s="10"/>
    </row>
    <row r="69" spans="1:12" ht="24.75" customHeight="1" x14ac:dyDescent="0.2">
      <c r="A69" s="8" t="s">
        <v>72</v>
      </c>
      <c r="B69" s="9" t="s">
        <v>73</v>
      </c>
      <c r="C69" s="7" t="s">
        <v>74</v>
      </c>
      <c r="D69" s="7">
        <v>24.83</v>
      </c>
      <c r="E69" s="7">
        <v>20.71</v>
      </c>
      <c r="F69" s="7">
        <v>20.71</v>
      </c>
      <c r="G69" s="7">
        <v>24.13</v>
      </c>
      <c r="H69" s="7">
        <v>24.13</v>
      </c>
      <c r="I69" s="7">
        <v>24.13</v>
      </c>
      <c r="J69" s="7">
        <f>H69</f>
        <v>24.13</v>
      </c>
      <c r="K69" s="7"/>
      <c r="L69" s="10"/>
    </row>
    <row r="70" spans="1:12" ht="27" x14ac:dyDescent="0.2">
      <c r="A70" s="8" t="s">
        <v>75</v>
      </c>
      <c r="B70" s="9" t="s">
        <v>76</v>
      </c>
      <c r="C70" s="7" t="s">
        <v>14</v>
      </c>
      <c r="D70" s="7"/>
      <c r="E70" s="7"/>
      <c r="F70" s="7"/>
      <c r="G70" s="7"/>
      <c r="H70" s="7"/>
      <c r="I70" s="7"/>
      <c r="J70" s="7">
        <f>J71</f>
        <v>0</v>
      </c>
      <c r="K70" s="7"/>
      <c r="L70" s="10"/>
    </row>
    <row r="71" spans="1:12" ht="27" x14ac:dyDescent="0.2">
      <c r="A71" s="8" t="s">
        <v>77</v>
      </c>
      <c r="B71" s="9" t="s">
        <v>78</v>
      </c>
      <c r="C71" s="7" t="s">
        <v>14</v>
      </c>
      <c r="D71" s="7"/>
      <c r="E71" s="7"/>
      <c r="F71" s="7"/>
      <c r="G71" s="7"/>
      <c r="H71" s="7"/>
      <c r="I71" s="7"/>
      <c r="J71" s="7"/>
      <c r="K71" s="7"/>
      <c r="L71" s="10"/>
    </row>
    <row r="72" spans="1:12" ht="40.5" x14ac:dyDescent="0.2">
      <c r="A72" s="8" t="s">
        <v>79</v>
      </c>
      <c r="B72" s="9" t="s">
        <v>80</v>
      </c>
      <c r="C72" s="7" t="s">
        <v>74</v>
      </c>
      <c r="D72" s="7">
        <v>9.82</v>
      </c>
      <c r="E72" s="7" t="s">
        <v>11</v>
      </c>
      <c r="F72" s="7">
        <v>9.82</v>
      </c>
      <c r="G72" s="7" t="s">
        <v>11</v>
      </c>
      <c r="H72" s="7">
        <v>9.82</v>
      </c>
      <c r="I72" s="7" t="s">
        <v>11</v>
      </c>
      <c r="J72" s="7"/>
      <c r="K72" s="7"/>
      <c r="L72" s="10"/>
    </row>
    <row r="73" spans="1:12" x14ac:dyDescent="0.2">
      <c r="C73" s="15"/>
      <c r="D73" s="15"/>
      <c r="F73" s="15"/>
      <c r="G73" s="15"/>
      <c r="H73" s="15"/>
      <c r="I73" s="15"/>
      <c r="J73" s="15"/>
      <c r="K73" s="15"/>
    </row>
  </sheetData>
  <mergeCells count="11">
    <mergeCell ref="L13:L14"/>
    <mergeCell ref="B6:K6"/>
    <mergeCell ref="A8:B8"/>
    <mergeCell ref="A11:B11"/>
    <mergeCell ref="A13:A14"/>
    <mergeCell ref="B13:B14"/>
    <mergeCell ref="C13:C14"/>
    <mergeCell ref="D13:E13"/>
    <mergeCell ref="F13:G13"/>
    <mergeCell ref="H13:I13"/>
    <mergeCell ref="J13:K13"/>
  </mergeCells>
  <pageMargins left="0.39370078740157483" right="0.19685039370078741" top="0.39370078740157483" bottom="0.3937007874015748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Павловна</dc:creator>
  <cp:lastModifiedBy>Пользователь</cp:lastModifiedBy>
  <cp:lastPrinted>2020-05-15T04:11:59Z</cp:lastPrinted>
  <dcterms:created xsi:type="dcterms:W3CDTF">2017-01-25T08:28:17Z</dcterms:created>
  <dcterms:modified xsi:type="dcterms:W3CDTF">2022-03-15T09:58:31Z</dcterms:modified>
</cp:coreProperties>
</file>